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Napkollektor termelése havi bontásban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<sst xmlns="http://schemas.openxmlformats.org/spreadsheetml/2006/main" count="175" uniqueCount="45">
  <si>
    <t>Sugárzott hő: A a napkollektorral azonos tájolású napelemmel „mért” napsugárzás 4 m2-re (koll. abszorberfelülete) számított értéke kwh-ban.</t>
  </si>
  <si>
    <t>Termelt hő:    A szolárbojlerbe befolyó, kollektor köri víz delta-T-jéből, tömegéből, fajhőjéből számított, elég pontatlanul mért energia.</t>
  </si>
  <si>
    <t>Villany elvi:  Az előző hónap leolvasott értékéhez hozzáadott  2007. évi havi átlagfogyasztás (317 kWh)</t>
  </si>
  <si>
    <t>Villany tényleges:   A melegvíz előállítására felhasznált energiát mérő villanyóra hónap végi leolvasott értéke.</t>
  </si>
  <si>
    <t>Fogyasztott vill.: Melegvíz előállítására elhasznált kapcsolt villamos energia kwh-ban</t>
  </si>
  <si>
    <t>Megtak. Kwh:    A 2007 évi havi átlagfogyasztáshoz képest  megtakarított  (a napkollektor működése eredményeképpen) energia.</t>
  </si>
  <si>
    <t>Megtak.áram Ft:     A napkollektor miatt keletkező havi megtakarítás forintban (a kapcsolt (éjszakai) áram díjával számolva).</t>
  </si>
  <si>
    <t>Megtak.m3:   Ha gázzal készíteném a melegvizet, kb. ennyi m3-t takarítanék meg (1m3 gázt 9,44 kwh energiának számolva)</t>
  </si>
  <si>
    <t>Hónap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</si>
  <si>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</si>
  <si>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</si>
  <si>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</si>
  <si>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</si>
  <si>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</si>
  <si>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</si>
  <si>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</si>
  <si>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</si>
  <si>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</si>
  <si>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</si>
  <si>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</si>
  <si>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</si>
  <si>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Sugárzott hő (kwh)</t>
  </si>
  <si>
    <t>Termelt hő (kWh)</t>
  </si>
  <si>
    <t>Villany elvi (kwh)</t>
  </si>
  <si>
    <t>Villanytényl. (kwh)</t>
  </si>
  <si>
    <t>Fogyasztott vill.(kwh)</t>
  </si>
  <si>
    <t>Megtak. Kwh</t>
  </si>
  <si>
    <t>Megtak.m3</t>
  </si>
  <si>
    <t>Megtak.áram Ft</t>
  </si>
  <si>
    <t>2008-ban a kollektor ennyit adott vissza az árából (a kapcsolt áram árával számolva):</t>
  </si>
  <si>
    <t>Ha gázzal melegíteném a vizet, ennyi m3 gázt takaríthattam volna meg (1 m3 gáz 9,44 kwh, 100%-os hatásfokkal számolva)</t>
  </si>
  <si>
    <t>Gázfűtéssel ennyi Ft lenne a megtakarítás (2008 decemberi gázárral, 34,19 MJ/m3 fűtőértékkel, 3,113 Ft+ÁFA/MJ árral számolva)</t>
  </si>
  <si>
    <t xml:space="preserve"> </t>
  </si>
  <si>
    <t>2009-ben a kollektor ennyit adott vissza az árából (a kapcsolt áram árával számolva):</t>
  </si>
  <si>
    <t>Gázfűtéssel ennyi Ft lenne a megtakarítás (2009 decemberi gázárral, 34,19 MJ/m3 fűtőértékkel, 2,576 Ft+ÁFA/MJ árral számolva)</t>
  </si>
  <si>
    <t>!!!!!!!!</t>
  </si>
  <si>
    <t>A villanybojler hőfokszabályozója decemberben elromlott, és az új rosszul lett ”megberhelve”, ezért többet fogyasztottunk</t>
  </si>
  <si>
    <t xml:space="preserve">     </t>
  </si>
  <si>
    <t>Itt egyszerűen többet fogyasztottunk, mint a 2007-es havi átlagfogyasztás</t>
  </si>
  <si>
    <t>2010-ben a kollektor ennyit adott vissza az árából (a kapcsolt áram árával számolva):</t>
  </si>
  <si>
    <t>2011-ben a kollektor ennyit adott vissza az árából (a kapcsolt áram árával számolva):</t>
  </si>
  <si>
    <t>2012-ben a kollektor ennyit adott vissza az árából (a kapcsolt áram árával számolva):</t>
  </si>
  <si>
    <t>2013-ban a kollektor ennyit adott vissza az árából (a kapcsolt áram (rezsicsökkentett) árával számolva):</t>
  </si>
  <si>
    <t>2014-ben a kollektor ennyit adott vissza az árából (a kapcsolt áram (rezsicsökkentett) árával számolva):</t>
  </si>
  <si>
    <t>A melegvíz előállítás már nem csak napkollektorral és kapcsolt árammal van megoldva, ezért a megtakarítási adatok nem számolhatók egyszerűen. Emiatt az adatok közlését 2014.12.31-én befejeztem. A PLC továbbra is gyűjti a sugárzási, termelési adatokat, azokat egy évre visszamenőleg meg tudom nézni.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</si>
</sst>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YYYY\-MM\-DD"/>
    <numFmt numFmtId="167" formatCode="0"/>
  </numFmts>
  <fonts count="10">
    <font>
      <sz val="10"/>
      <name val="Tahoma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5"/>
      <color indexed="8"/>
      <name val="Tahoma"/>
      <family val="2"/>
    </font>
    <font>
      <sz val="10"/>
      <color indexed="8"/>
      <name val="Lucida Sans Unicode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b/>
      <sz val="15"/>
      <name val="Tahoma"/>
      <family val="2"/>
    </font>
    <font>
      <sz val="11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0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left"/>
    </xf>
    <xf numFmtId="167" fontId="2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6" fillId="0" borderId="2" xfId="0" applyFont="1" applyBorder="1" applyAlignment="1">
      <alignment/>
    </xf>
    <xf numFmtId="167" fontId="6" fillId="0" borderId="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2" xfId="0" applyFont="1" applyBorder="1" applyAlignment="1">
      <alignment/>
    </xf>
    <xf numFmtId="164" fontId="2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64" fontId="7" fillId="0" borderId="0" xfId="0" applyFont="1" applyBorder="1" applyAlignment="1">
      <alignment horizontal="center"/>
    </xf>
    <xf numFmtId="164" fontId="2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7" fontId="2" fillId="2" borderId="0" xfId="0" applyNumberFormat="1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textRotation="90" wrapText="1"/>
    </xf>
    <xf numFmtId="164" fontId="6" fillId="0" borderId="0" xfId="0" applyFont="1" applyBorder="1" applyAlignment="1">
      <alignment textRotation="90" wrapText="1"/>
    </xf>
    <xf numFmtId="164" fontId="7" fillId="0" borderId="0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 horizontal="right"/>
    </xf>
    <xf numFmtId="164" fontId="8" fillId="0" borderId="0" xfId="0" applyFont="1" applyAlignment="1">
      <alignment/>
    </xf>
    <xf numFmtId="164" fontId="9" fillId="0" borderId="2" xfId="0" applyFont="1" applyBorder="1" applyAlignment="1">
      <alignment/>
    </xf>
    <xf numFmtId="167" fontId="0" fillId="0" borderId="0" xfId="0" applyNumberFormat="1" applyFont="1" applyAlignment="1">
      <alignment/>
    </xf>
    <xf numFmtId="167" fontId="9" fillId="0" borderId="2" xfId="0" applyNumberFormat="1" applyFont="1" applyBorder="1" applyAlignment="1">
      <alignment/>
    </xf>
    <xf numFmtId="164" fontId="0" fillId="0" borderId="0" xfId="0" applyFont="1" applyAlignment="1">
      <alignment textRotation="90"/>
    </xf>
    <xf numFmtId="164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workbookViewId="0" topLeftCell="A1">
      <pane xSplit="1" ySplit="8" topLeftCell="B105" activePane="bottomRight" state="frozen"/>
      <selection pane="topLeft" activeCell="A1" sqref="A1"/>
      <selection pane="topRight" activeCell="B1" sqref="B1"/>
      <selection pane="bottomLeft" activeCell="A105" sqref="A105"/>
      <selection pane="bottomRight" activeCell="B119" sqref="B119"/>
    </sheetView>
  </sheetViews>
  <sheetFormatPr defaultColWidth="17.140625" defaultRowHeight="12.75"/>
  <cols>
    <col min="1" max="1" width="17.8515625" style="1" customWidth="1"/>
    <col min="2" max="9" width="10.00390625" style="1" customWidth="1"/>
    <col min="10" max="10" width="10.7109375" style="1" customWidth="1"/>
    <col min="11" max="13" width="10.00390625" style="1" customWidth="1"/>
    <col min="14" max="14" width="10.00390625" style="2" customWidth="1"/>
    <col min="15" max="76" width="20.8515625" style="1" customWidth="1"/>
    <col min="77" max="242" width="17.57421875" style="1" customWidth="1"/>
    <col min="243" max="244" width="9.140625" style="1" customWidth="1"/>
    <col min="245" max="252" width="17.57421875" style="1" customWidth="1"/>
    <col min="253" max="16384" width="9.140625" style="1" customWidth="1"/>
  </cols>
  <sheetData>
    <row r="1" spans="1:13" ht="12.75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2.75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12.75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2.75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2:13" ht="12.75">
      <c r="B5" s="7" t="s">
        <v>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2.75">
      <c r="B6" s="7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ht="12.75">
      <c r="B7" s="8" t="s">
        <v>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3" ht="12.75">
      <c r="B8" s="9" t="s">
        <v>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2:13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5" ht="21" customHeight="1">
      <c r="A10" s="3"/>
      <c r="B10" s="10"/>
      <c r="C10" s="11"/>
      <c r="D10" s="11"/>
      <c r="E10" s="11"/>
      <c r="F10" s="11"/>
      <c r="G10" s="12">
        <v>2008</v>
      </c>
      <c r="H10" s="12"/>
      <c r="I10" s="11"/>
      <c r="J10" s="11"/>
      <c r="K10" s="11"/>
      <c r="L10" s="11"/>
      <c r="M10" s="11"/>
      <c r="O10" s="3"/>
    </row>
    <row r="11" spans="1:15" ht="12.75">
      <c r="A11" s="3" t="s">
        <v>8</v>
      </c>
      <c r="B11" s="10" t="s">
        <v>9</v>
      </c>
      <c r="C11" s="11" t="s">
        <v>10</v>
      </c>
      <c r="D11" s="11" t="s">
        <v>11</v>
      </c>
      <c r="E11" s="11" t="s">
        <v>12</v>
      </c>
      <c r="F11" s="11" t="s">
        <v>13</v>
      </c>
      <c r="G11" s="11" t="s">
        <v>14</v>
      </c>
      <c r="H11" s="11" t="s">
        <v>15</v>
      </c>
      <c r="I11" s="11" t="s">
        <v>16</v>
      </c>
      <c r="J11" s="11" t="s">
        <v>17</v>
      </c>
      <c r="K11" s="11" t="s">
        <v>18</v>
      </c>
      <c r="L11" s="11" t="s">
        <v>19</v>
      </c>
      <c r="M11" s="11" t="s">
        <v>20</v>
      </c>
      <c r="O11" s="3"/>
    </row>
    <row r="12" spans="1:15" ht="12.75">
      <c r="A12" s="3" t="s">
        <v>21</v>
      </c>
      <c r="B12" s="10"/>
      <c r="C12" s="11"/>
      <c r="D12" s="11"/>
      <c r="E12" s="11">
        <v>488</v>
      </c>
      <c r="F12" s="11">
        <v>688</v>
      </c>
      <c r="G12" s="11">
        <v>696</v>
      </c>
      <c r="H12" s="11">
        <v>612</v>
      </c>
      <c r="I12" s="11">
        <v>672</v>
      </c>
      <c r="J12" s="11">
        <v>384</v>
      </c>
      <c r="K12" s="11">
        <v>284</v>
      </c>
      <c r="L12" s="11">
        <v>124</v>
      </c>
      <c r="M12" s="11">
        <v>112</v>
      </c>
      <c r="O12" s="3"/>
    </row>
    <row r="13" spans="1:15" ht="13.5">
      <c r="A13" s="3" t="s">
        <v>22</v>
      </c>
      <c r="B13" s="10">
        <v>106</v>
      </c>
      <c r="C13" s="11">
        <v>206</v>
      </c>
      <c r="D13" s="11">
        <v>242</v>
      </c>
      <c r="E13" s="11">
        <v>274</v>
      </c>
      <c r="F13" s="11">
        <v>397</v>
      </c>
      <c r="G13" s="11">
        <v>371</v>
      </c>
      <c r="H13" s="11">
        <v>344</v>
      </c>
      <c r="I13" s="11">
        <v>378</v>
      </c>
      <c r="J13" s="11">
        <v>221</v>
      </c>
      <c r="K13" s="11">
        <v>174</v>
      </c>
      <c r="L13" s="11">
        <v>72</v>
      </c>
      <c r="M13" s="11">
        <v>64</v>
      </c>
      <c r="N13" s="2">
        <f>SUM(B13:M13)</f>
        <v>2849</v>
      </c>
      <c r="O13" s="3">
        <f>SUM(B13:N13)</f>
        <v>5698</v>
      </c>
    </row>
    <row r="14" spans="1:15" ht="12.75">
      <c r="A14" s="3" t="s">
        <v>23</v>
      </c>
      <c r="B14" s="13">
        <v>26015</v>
      </c>
      <c r="C14" s="13">
        <f>B15+317</f>
        <v>26276</v>
      </c>
      <c r="D14" s="13">
        <f>C15+317</f>
        <v>26433</v>
      </c>
      <c r="E14" s="13">
        <f>D15+317</f>
        <v>26632</v>
      </c>
      <c r="F14" s="13">
        <f>E15+317</f>
        <v>26705</v>
      </c>
      <c r="G14" s="13">
        <f>F15+317</f>
        <v>26739</v>
      </c>
      <c r="H14" s="13">
        <f>G15+317</f>
        <v>26753</v>
      </c>
      <c r="I14" s="13">
        <f>H15+317</f>
        <v>26775</v>
      </c>
      <c r="J14" s="13">
        <f>I15+317</f>
        <v>26786</v>
      </c>
      <c r="K14" s="13">
        <f>J15+317</f>
        <v>26892</v>
      </c>
      <c r="L14" s="13">
        <f>K15+317</f>
        <v>27071</v>
      </c>
      <c r="M14" s="13">
        <f>L15+317</f>
        <v>27341</v>
      </c>
      <c r="O14" s="3"/>
    </row>
    <row r="15" spans="1:15" ht="12.75">
      <c r="A15" s="3" t="s">
        <v>24</v>
      </c>
      <c r="B15" s="11">
        <v>25959</v>
      </c>
      <c r="C15" s="11">
        <v>26116</v>
      </c>
      <c r="D15" s="11">
        <v>26315</v>
      </c>
      <c r="E15" s="11">
        <v>26388</v>
      </c>
      <c r="F15" s="11">
        <v>26422</v>
      </c>
      <c r="G15" s="11">
        <v>26436</v>
      </c>
      <c r="H15" s="11">
        <v>26458</v>
      </c>
      <c r="I15" s="11">
        <v>26469</v>
      </c>
      <c r="J15" s="11">
        <v>26575</v>
      </c>
      <c r="K15" s="11">
        <v>26754</v>
      </c>
      <c r="L15" s="11">
        <v>27024</v>
      </c>
      <c r="M15" s="11">
        <v>27325</v>
      </c>
      <c r="N15" s="2">
        <v>27685</v>
      </c>
      <c r="O15" s="3"/>
    </row>
    <row r="16" spans="1:15" ht="12.75">
      <c r="A16" s="3" t="s">
        <v>25</v>
      </c>
      <c r="B16" s="11">
        <f>B15-25698</f>
        <v>261</v>
      </c>
      <c r="C16" s="11">
        <f>C15-B15</f>
        <v>157</v>
      </c>
      <c r="D16" s="11">
        <f>D15-C15</f>
        <v>199</v>
      </c>
      <c r="E16" s="11">
        <f>E15-D15</f>
        <v>73</v>
      </c>
      <c r="F16" s="11">
        <f>F15-E15</f>
        <v>34</v>
      </c>
      <c r="G16" s="11">
        <f>G15-F15</f>
        <v>14</v>
      </c>
      <c r="H16" s="11">
        <f>H15-G15</f>
        <v>22</v>
      </c>
      <c r="I16" s="11">
        <f>I15-H15</f>
        <v>11</v>
      </c>
      <c r="J16" s="11">
        <f>J15-I15</f>
        <v>106</v>
      </c>
      <c r="K16" s="11">
        <f>K15-J15</f>
        <v>179</v>
      </c>
      <c r="L16" s="11">
        <f>L15-K15</f>
        <v>270</v>
      </c>
      <c r="M16" s="11">
        <f>M15-L15</f>
        <v>301</v>
      </c>
      <c r="O16" s="3">
        <f>SUM(B16:M16)</f>
        <v>1627</v>
      </c>
    </row>
    <row r="17" spans="1:13" ht="12.75">
      <c r="A17" s="3" t="s">
        <v>26</v>
      </c>
      <c r="B17" s="11">
        <f>B14-B15</f>
        <v>56</v>
      </c>
      <c r="C17" s="11">
        <f>C14-C15</f>
        <v>160</v>
      </c>
      <c r="D17" s="11">
        <f>D14-D15</f>
        <v>118</v>
      </c>
      <c r="E17" s="11">
        <f>E14-E15</f>
        <v>244</v>
      </c>
      <c r="F17" s="11">
        <f>F14-F15</f>
        <v>283</v>
      </c>
      <c r="G17" s="11">
        <f>G14-G15</f>
        <v>303</v>
      </c>
      <c r="H17" s="11">
        <f>H14-H15</f>
        <v>295</v>
      </c>
      <c r="I17" s="11">
        <f>I14-I15</f>
        <v>306</v>
      </c>
      <c r="J17" s="11">
        <f>J14-J15</f>
        <v>211</v>
      </c>
      <c r="K17" s="11">
        <f>K14-K15</f>
        <v>138</v>
      </c>
      <c r="L17" s="11">
        <f>L14-L15</f>
        <v>47</v>
      </c>
      <c r="M17" s="11">
        <f>M14-M15</f>
        <v>16</v>
      </c>
    </row>
    <row r="18" spans="1:256" s="11" customFormat="1" ht="12.75">
      <c r="A18" s="3" t="s">
        <v>27</v>
      </c>
      <c r="B18" s="14">
        <f>B17/9.44</f>
        <v>5.932203389830509</v>
      </c>
      <c r="C18" s="14">
        <f>C17/9.44</f>
        <v>16.949152542372882</v>
      </c>
      <c r="D18" s="14">
        <f>D17/9.44</f>
        <v>12.5</v>
      </c>
      <c r="E18" s="14">
        <f>E17/9.44</f>
        <v>25.847457627118647</v>
      </c>
      <c r="F18" s="14">
        <f>F17/9.44</f>
        <v>29.978813559322035</v>
      </c>
      <c r="G18" s="14">
        <f>G17/9.44</f>
        <v>32.097457627118644</v>
      </c>
      <c r="H18" s="14">
        <f>H17/9.44</f>
        <v>31.25</v>
      </c>
      <c r="I18" s="14">
        <f>I17/9.44</f>
        <v>32.41525423728814</v>
      </c>
      <c r="J18" s="14">
        <f>J17/9.44</f>
        <v>22.35169491525424</v>
      </c>
      <c r="K18" s="14">
        <f>K17/9.44</f>
        <v>14.61864406779661</v>
      </c>
      <c r="L18" s="14">
        <f>L17/9.44</f>
        <v>4.978813559322034</v>
      </c>
      <c r="M18" s="14">
        <f>M17/9.44</f>
        <v>1.6949152542372883</v>
      </c>
      <c r="Q18" s="15"/>
      <c r="R18" s="15"/>
      <c r="S18" s="15"/>
      <c r="T18" s="15"/>
      <c r="U18" s="15"/>
      <c r="IU18" s="1"/>
      <c r="IV18" s="1"/>
    </row>
    <row r="19" spans="1:256" s="18" customFormat="1" ht="12.75">
      <c r="A19" s="16" t="s">
        <v>28</v>
      </c>
      <c r="B19" s="17">
        <f>B17*25.16</f>
        <v>1408.96</v>
      </c>
      <c r="C19" s="17">
        <f>C17*25.16</f>
        <v>4025.6</v>
      </c>
      <c r="D19" s="17">
        <f>D17*25.16</f>
        <v>2968.88</v>
      </c>
      <c r="E19" s="17">
        <f>E17*25.16</f>
        <v>6139.04</v>
      </c>
      <c r="F19" s="17">
        <f>F17*25.16</f>
        <v>7120.28</v>
      </c>
      <c r="G19" s="17">
        <f>G17*25.16</f>
        <v>7623.4800000000005</v>
      </c>
      <c r="H19" s="17">
        <f>H17*25.16</f>
        <v>7422.2</v>
      </c>
      <c r="I19" s="17">
        <f>I17*25.16</f>
        <v>7698.96</v>
      </c>
      <c r="J19" s="17">
        <f>J17*25.16</f>
        <v>5308.76</v>
      </c>
      <c r="K19" s="17">
        <f>K17*25.16</f>
        <v>3472.08</v>
      </c>
      <c r="L19" s="17">
        <f>L17*25.16</f>
        <v>1182.52</v>
      </c>
      <c r="M19" s="17">
        <f>M17*25.16</f>
        <v>402.56</v>
      </c>
      <c r="IU19" s="1"/>
      <c r="IV19" s="1"/>
    </row>
    <row r="21" spans="2:256" s="11" customFormat="1" ht="12.75">
      <c r="B21" s="1"/>
      <c r="C21" s="1"/>
      <c r="D21" s="1"/>
      <c r="E21" s="1"/>
      <c r="F21" s="1"/>
      <c r="G21" s="1"/>
      <c r="I21" s="19"/>
      <c r="IU21" s="1"/>
      <c r="IV21" s="1"/>
    </row>
    <row r="22" spans="1:13" ht="12.75">
      <c r="A22" s="3"/>
      <c r="B22" s="20" t="s">
        <v>29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>
        <f>SUM(B19:M19)</f>
        <v>54773.31999999999</v>
      </c>
    </row>
    <row r="23" spans="1:13" ht="12.75">
      <c r="A23" s="3"/>
      <c r="B23" s="7" t="s">
        <v>30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22">
        <f>SUM(B18:M18)</f>
        <v>230.614406779661</v>
      </c>
    </row>
    <row r="24" spans="1:13" ht="12.75">
      <c r="A24" s="3"/>
      <c r="B24" s="23" t="s">
        <v>31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1">
        <f>M23*3.113*1.2*34.19</f>
        <v>29454.109854661016</v>
      </c>
    </row>
    <row r="25" spans="1:13" ht="12.75">
      <c r="A25" s="3"/>
      <c r="B25" s="7"/>
      <c r="H25" s="24"/>
      <c r="I25" s="24"/>
      <c r="J25" s="24"/>
      <c r="K25" s="24"/>
      <c r="M25" s="25"/>
    </row>
    <row r="26" spans="1:13" ht="12.75">
      <c r="A26" s="3"/>
      <c r="B26" s="7"/>
      <c r="H26" s="24"/>
      <c r="I26" s="24"/>
      <c r="J26" s="24"/>
      <c r="K26" s="24"/>
      <c r="M26" s="25"/>
    </row>
    <row r="27" spans="2:13" ht="12.75">
      <c r="B27" s="18"/>
      <c r="G27" s="15"/>
      <c r="I27" s="1" t="s">
        <v>32</v>
      </c>
      <c r="J27" s="11"/>
      <c r="K27" s="3"/>
      <c r="L27" s="3"/>
      <c r="M27" s="11"/>
    </row>
    <row r="28" spans="7:10" ht="9.75" customHeight="1">
      <c r="G28" s="18"/>
      <c r="I28" s="1" t="s">
        <v>32</v>
      </c>
      <c r="J28" s="3"/>
    </row>
    <row r="29" spans="5:12" ht="20.25" customHeight="1">
      <c r="E29" s="24"/>
      <c r="G29" s="26">
        <v>2009</v>
      </c>
      <c r="H29" s="26"/>
      <c r="J29" s="3"/>
      <c r="L29" s="3"/>
    </row>
    <row r="30" spans="1:13" ht="12.75">
      <c r="A30" s="3" t="s">
        <v>8</v>
      </c>
      <c r="B30" s="10" t="s">
        <v>9</v>
      </c>
      <c r="C30" s="11" t="s">
        <v>10</v>
      </c>
      <c r="D30" s="11" t="s">
        <v>11</v>
      </c>
      <c r="E30" s="11" t="s">
        <v>12</v>
      </c>
      <c r="F30" s="11" t="s">
        <v>13</v>
      </c>
      <c r="G30" s="11" t="s">
        <v>14</v>
      </c>
      <c r="H30" s="11" t="s">
        <v>15</v>
      </c>
      <c r="I30" s="11" t="s">
        <v>16</v>
      </c>
      <c r="J30" s="11" t="s">
        <v>17</v>
      </c>
      <c r="K30" s="11" t="s">
        <v>18</v>
      </c>
      <c r="L30" s="11" t="s">
        <v>19</v>
      </c>
      <c r="M30" s="11" t="s">
        <v>20</v>
      </c>
    </row>
    <row r="31" spans="1:15" ht="13.5">
      <c r="A31" s="3" t="s">
        <v>21</v>
      </c>
      <c r="B31" s="10">
        <v>92</v>
      </c>
      <c r="C31" s="11">
        <v>168</v>
      </c>
      <c r="D31" s="11">
        <v>260</v>
      </c>
      <c r="E31" s="11">
        <v>648</v>
      </c>
      <c r="F31" s="11">
        <v>696</v>
      </c>
      <c r="G31" s="11">
        <v>592</v>
      </c>
      <c r="H31" s="11">
        <v>780</v>
      </c>
      <c r="I31" s="11">
        <v>640</v>
      </c>
      <c r="J31" s="11">
        <v>580</v>
      </c>
      <c r="K31" s="11">
        <v>296</v>
      </c>
      <c r="L31" s="11">
        <v>172</v>
      </c>
      <c r="M31" s="11">
        <v>112</v>
      </c>
      <c r="N31" s="2">
        <f aca="true" t="shared" si="0" ref="N31:N32">SUM(B31:M31)</f>
        <v>5036</v>
      </c>
      <c r="O31" s="1">
        <f aca="true" t="shared" si="1" ref="O31:O32">SUM(B31:N31)</f>
        <v>10072</v>
      </c>
    </row>
    <row r="32" spans="1:15" ht="13.5">
      <c r="A32" s="3" t="s">
        <v>22</v>
      </c>
      <c r="B32" s="10">
        <v>44</v>
      </c>
      <c r="C32" s="11">
        <v>83</v>
      </c>
      <c r="D32" s="11">
        <v>145</v>
      </c>
      <c r="E32" s="11">
        <v>377</v>
      </c>
      <c r="F32" s="11">
        <v>361</v>
      </c>
      <c r="G32" s="11">
        <v>277</v>
      </c>
      <c r="H32" s="11">
        <v>377</v>
      </c>
      <c r="I32" s="11">
        <v>319</v>
      </c>
      <c r="J32" s="11">
        <v>302</v>
      </c>
      <c r="K32" s="11">
        <v>131</v>
      </c>
      <c r="L32" s="11">
        <v>59</v>
      </c>
      <c r="M32" s="11">
        <v>24</v>
      </c>
      <c r="N32" s="2">
        <f t="shared" si="0"/>
        <v>2499</v>
      </c>
      <c r="O32" s="1">
        <f t="shared" si="1"/>
        <v>4998</v>
      </c>
    </row>
    <row r="33" spans="1:13" ht="12.75">
      <c r="A33" s="3" t="s">
        <v>23</v>
      </c>
      <c r="B33" s="13">
        <f>27325+317</f>
        <v>27642</v>
      </c>
      <c r="C33" s="13">
        <f>B34+317</f>
        <v>28002</v>
      </c>
      <c r="D33" s="13">
        <f>C34+317</f>
        <v>28300</v>
      </c>
      <c r="E33" s="13">
        <f>D34+317</f>
        <v>28547</v>
      </c>
      <c r="F33" s="13">
        <f>E34+317</f>
        <v>28566</v>
      </c>
      <c r="G33" s="13">
        <f>F34+317</f>
        <v>28580</v>
      </c>
      <c r="H33" s="13">
        <f>G34+317</f>
        <v>28648</v>
      </c>
      <c r="I33" s="13">
        <f>H34+317</f>
        <v>28648</v>
      </c>
      <c r="J33" s="13">
        <f>I34+317</f>
        <v>28666</v>
      </c>
      <c r="K33" s="13">
        <f>J34+317</f>
        <v>28682</v>
      </c>
      <c r="L33" s="13">
        <f>K34+317</f>
        <v>28897</v>
      </c>
      <c r="M33" s="13">
        <f>L34+317</f>
        <v>29177</v>
      </c>
    </row>
    <row r="34" spans="1:13" ht="12.75">
      <c r="A34" s="3" t="s">
        <v>24</v>
      </c>
      <c r="B34" s="11">
        <v>27685</v>
      </c>
      <c r="C34" s="11">
        <v>27983</v>
      </c>
      <c r="D34" s="11">
        <v>28230</v>
      </c>
      <c r="E34" s="11">
        <v>28249</v>
      </c>
      <c r="F34" s="11">
        <v>28263</v>
      </c>
      <c r="G34" s="11">
        <v>28331</v>
      </c>
      <c r="H34" s="11">
        <v>28331</v>
      </c>
      <c r="I34" s="11">
        <v>28349</v>
      </c>
      <c r="J34" s="11">
        <v>28365</v>
      </c>
      <c r="K34" s="11">
        <v>28580</v>
      </c>
      <c r="L34" s="11">
        <v>28860</v>
      </c>
      <c r="M34" s="11">
        <v>29187</v>
      </c>
    </row>
    <row r="35" spans="1:15" ht="12.75">
      <c r="A35" s="3" t="s">
        <v>25</v>
      </c>
      <c r="B35" s="11">
        <f>B34-27325</f>
        <v>360</v>
      </c>
      <c r="C35" s="11">
        <f>C34-B34</f>
        <v>298</v>
      </c>
      <c r="D35" s="11">
        <f>D34-C34</f>
        <v>247</v>
      </c>
      <c r="E35" s="11">
        <f>E34-D34</f>
        <v>19</v>
      </c>
      <c r="F35" s="11">
        <f>F34-E34</f>
        <v>14</v>
      </c>
      <c r="G35" s="11">
        <f>G34-F34</f>
        <v>68</v>
      </c>
      <c r="H35" s="11">
        <f>H34-G34</f>
        <v>0</v>
      </c>
      <c r="I35" s="11">
        <f>I34-H34</f>
        <v>18</v>
      </c>
      <c r="J35" s="11">
        <f>J34-I34</f>
        <v>16</v>
      </c>
      <c r="K35" s="11">
        <f>K34-J34</f>
        <v>215</v>
      </c>
      <c r="L35" s="11">
        <f>L34-K34</f>
        <v>280</v>
      </c>
      <c r="M35" s="11">
        <f>M34-L34</f>
        <v>327</v>
      </c>
      <c r="O35" s="1">
        <f>SUM(B35:M35)</f>
        <v>1862</v>
      </c>
    </row>
    <row r="36" spans="1:13" ht="12.75">
      <c r="A36" s="3" t="s">
        <v>26</v>
      </c>
      <c r="B36" s="27">
        <f>B33-B34</f>
        <v>-43</v>
      </c>
      <c r="C36" s="11">
        <f>C33-C34</f>
        <v>19</v>
      </c>
      <c r="D36" s="11">
        <f>D33-D34</f>
        <v>70</v>
      </c>
      <c r="E36" s="11">
        <f>E33-E34</f>
        <v>298</v>
      </c>
      <c r="F36" s="11">
        <f>F33-F34</f>
        <v>303</v>
      </c>
      <c r="G36" s="11">
        <f>G33-G34</f>
        <v>249</v>
      </c>
      <c r="H36" s="11">
        <f>H33-H34</f>
        <v>317</v>
      </c>
      <c r="I36" s="11">
        <f>I33-I34</f>
        <v>299</v>
      </c>
      <c r="J36" s="11">
        <f>J33-J34</f>
        <v>301</v>
      </c>
      <c r="K36" s="11">
        <f>K33-K34</f>
        <v>102</v>
      </c>
      <c r="L36" s="11">
        <f>L33-L34</f>
        <v>37</v>
      </c>
      <c r="M36" s="27">
        <f>M33-M34</f>
        <v>-10</v>
      </c>
    </row>
    <row r="37" spans="1:13" ht="12.75">
      <c r="A37" s="3" t="s">
        <v>27</v>
      </c>
      <c r="B37" s="28">
        <f>B36/9.44</f>
        <v>-4.555084745762712</v>
      </c>
      <c r="C37" s="14">
        <f>C36/9.44</f>
        <v>2.01271186440678</v>
      </c>
      <c r="D37" s="14">
        <f>D36/9.44</f>
        <v>7.415254237288136</v>
      </c>
      <c r="E37" s="14">
        <f>E36/9.44</f>
        <v>31.567796610169495</v>
      </c>
      <c r="F37" s="14">
        <f>F36/9.44</f>
        <v>32.097457627118644</v>
      </c>
      <c r="G37" s="14">
        <f>G36/9.44</f>
        <v>26.3771186440678</v>
      </c>
      <c r="H37" s="14">
        <f>H36/9.44</f>
        <v>33.58050847457627</v>
      </c>
      <c r="I37" s="14">
        <f>I36/9.44</f>
        <v>31.673728813559325</v>
      </c>
      <c r="J37" s="14">
        <f>J36/9.44</f>
        <v>31.885593220338986</v>
      </c>
      <c r="K37" s="14">
        <f>K36/9.44</f>
        <v>10.805084745762713</v>
      </c>
      <c r="L37" s="14">
        <f>L36/9.44</f>
        <v>3.919491525423729</v>
      </c>
      <c r="M37" s="28">
        <f>M36/9.44</f>
        <v>-1.0593220338983051</v>
      </c>
    </row>
    <row r="38" spans="1:13" ht="12.75">
      <c r="A38" s="16" t="s">
        <v>28</v>
      </c>
      <c r="B38" s="29">
        <f>B36*25.16</f>
        <v>-1081.88</v>
      </c>
      <c r="C38" s="17">
        <f>C36*25.16</f>
        <v>478.04</v>
      </c>
      <c r="D38" s="17">
        <f>D36*25.16</f>
        <v>1761.2</v>
      </c>
      <c r="E38" s="17">
        <f>E36*25.16</f>
        <v>7497.68</v>
      </c>
      <c r="F38" s="17">
        <f>F36*25.16</f>
        <v>7623.4800000000005</v>
      </c>
      <c r="G38" s="17">
        <f>G36*25.16</f>
        <v>6264.84</v>
      </c>
      <c r="H38" s="17">
        <f>H36*25.16</f>
        <v>7975.72</v>
      </c>
      <c r="I38" s="17">
        <f>I36*28.13</f>
        <v>8410.869999999999</v>
      </c>
      <c r="J38" s="17">
        <f>J36*28.13</f>
        <v>8467.13</v>
      </c>
      <c r="K38" s="17">
        <f>K36*28.13</f>
        <v>2869.2599999999998</v>
      </c>
      <c r="L38" s="17">
        <f>L36*30</f>
        <v>1110</v>
      </c>
      <c r="M38" s="29">
        <f>M36*30</f>
        <v>-300</v>
      </c>
    </row>
    <row r="39" spans="2:4" ht="12.75">
      <c r="B39" s="30"/>
      <c r="D39" s="3"/>
    </row>
    <row r="40" spans="2:13" ht="12.75" customHeight="1">
      <c r="B40" s="20" t="s">
        <v>33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>
        <f>SUM(B38:M38)</f>
        <v>51076.34</v>
      </c>
    </row>
    <row r="41" spans="2:13" ht="12.75">
      <c r="B41" s="7" t="s">
        <v>30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22">
        <f>SUM(B37:M37)</f>
        <v>205.72033898305088</v>
      </c>
    </row>
    <row r="42" spans="2:13" ht="12.75">
      <c r="B42" s="23" t="s">
        <v>34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1">
        <f>M41*2.576*1.25*34.19</f>
        <v>22648.122415254238</v>
      </c>
    </row>
    <row r="43" spans="2:13" ht="12.75">
      <c r="B43" s="31" t="s">
        <v>35</v>
      </c>
      <c r="J43" s="1" t="s">
        <v>32</v>
      </c>
      <c r="M43" s="30" t="s">
        <v>35</v>
      </c>
    </row>
    <row r="44" spans="2:13" ht="13.5" customHeight="1">
      <c r="B44" s="32" t="s">
        <v>36</v>
      </c>
      <c r="D44" s="1" t="s">
        <v>37</v>
      </c>
      <c r="M44" s="33" t="s">
        <v>38</v>
      </c>
    </row>
    <row r="45" spans="2:13" ht="12.75">
      <c r="B45" s="32"/>
      <c r="M45" s="33"/>
    </row>
    <row r="46" spans="2:13" ht="12.75">
      <c r="B46" s="32"/>
      <c r="M46" s="33"/>
    </row>
    <row r="47" spans="2:13" ht="12.75">
      <c r="B47" s="32"/>
      <c r="M47" s="33"/>
    </row>
    <row r="48" spans="2:13" ht="12.75">
      <c r="B48" s="32"/>
      <c r="M48" s="33"/>
    </row>
    <row r="49" spans="2:13" ht="12.75">
      <c r="B49" s="32"/>
      <c r="M49" s="33"/>
    </row>
    <row r="50" spans="2:13" ht="12.75">
      <c r="B50" s="32"/>
      <c r="M50" s="33"/>
    </row>
    <row r="51" spans="2:13" ht="12.75">
      <c r="B51" s="32"/>
      <c r="M51" s="33"/>
    </row>
    <row r="52" spans="2:13" ht="12.75">
      <c r="B52" s="32"/>
      <c r="M52" s="33"/>
    </row>
    <row r="53" spans="2:13" ht="12.75">
      <c r="B53" s="32"/>
      <c r="M53" s="33"/>
    </row>
    <row r="54" spans="2:13" ht="12.75">
      <c r="B54" s="32"/>
      <c r="M54" s="33"/>
    </row>
    <row r="55" spans="2:13" ht="12.75">
      <c r="B55" s="32"/>
      <c r="M55" s="33"/>
    </row>
    <row r="56" spans="2:13" ht="12.75">
      <c r="B56" s="32"/>
      <c r="M56" s="33"/>
    </row>
    <row r="57" spans="2:13" ht="12.75">
      <c r="B57" s="32"/>
      <c r="M57" s="33"/>
    </row>
    <row r="58" spans="2:13" ht="12.75">
      <c r="B58" s="32"/>
      <c r="M58" s="33"/>
    </row>
    <row r="59" spans="2:13" ht="12.75">
      <c r="B59" s="32"/>
      <c r="M59" s="33"/>
    </row>
    <row r="60" spans="2:13" ht="12.75">
      <c r="B60" s="32"/>
      <c r="M60" s="33"/>
    </row>
    <row r="61" spans="2:13" ht="12.75">
      <c r="B61" s="32"/>
      <c r="C61" s="32"/>
      <c r="M61" s="33"/>
    </row>
    <row r="63" spans="7:8" ht="18.75">
      <c r="G63" s="34">
        <v>2010</v>
      </c>
      <c r="H63" s="34"/>
    </row>
    <row r="64" spans="1:13" ht="12.75">
      <c r="A64" s="3" t="s">
        <v>8</v>
      </c>
      <c r="B64" s="10" t="s">
        <v>9</v>
      </c>
      <c r="C64" s="11" t="s">
        <v>10</v>
      </c>
      <c r="D64" s="11" t="s">
        <v>11</v>
      </c>
      <c r="E64" s="11" t="s">
        <v>12</v>
      </c>
      <c r="F64" s="11" t="s">
        <v>13</v>
      </c>
      <c r="G64" s="11" t="s">
        <v>14</v>
      </c>
      <c r="H64" s="11" t="s">
        <v>15</v>
      </c>
      <c r="I64" s="11" t="s">
        <v>16</v>
      </c>
      <c r="J64" s="11" t="s">
        <v>17</v>
      </c>
      <c r="K64" s="11" t="s">
        <v>18</v>
      </c>
      <c r="L64" s="11" t="s">
        <v>19</v>
      </c>
      <c r="M64" s="11" t="s">
        <v>20</v>
      </c>
    </row>
    <row r="65" spans="1:14" ht="13.5">
      <c r="A65" s="3" t="s">
        <v>21</v>
      </c>
      <c r="B65">
        <v>105</v>
      </c>
      <c r="C65">
        <v>172</v>
      </c>
      <c r="D65" s="1">
        <v>412</v>
      </c>
      <c r="E65" s="1">
        <v>528</v>
      </c>
      <c r="F65" s="1">
        <v>464</v>
      </c>
      <c r="G65" s="1">
        <v>572</v>
      </c>
      <c r="H65" s="1">
        <v>692</v>
      </c>
      <c r="I65" s="1">
        <v>616</v>
      </c>
      <c r="J65" s="1">
        <v>368</v>
      </c>
      <c r="K65" s="1">
        <v>368</v>
      </c>
      <c r="L65" s="1">
        <v>200</v>
      </c>
      <c r="M65" s="1">
        <v>96</v>
      </c>
      <c r="N65" s="2">
        <f aca="true" t="shared" si="2" ref="N65:N66">SUM(B65:M65)</f>
        <v>4593</v>
      </c>
    </row>
    <row r="66" spans="1:14" ht="13.5">
      <c r="A66" s="3" t="s">
        <v>22</v>
      </c>
      <c r="B66">
        <v>22</v>
      </c>
      <c r="C66">
        <v>29</v>
      </c>
      <c r="D66" s="1">
        <v>207</v>
      </c>
      <c r="E66" s="1">
        <v>272</v>
      </c>
      <c r="F66" s="1">
        <v>209</v>
      </c>
      <c r="G66" s="1">
        <v>276</v>
      </c>
      <c r="H66" s="1">
        <v>330</v>
      </c>
      <c r="I66" s="1">
        <v>297</v>
      </c>
      <c r="J66" s="1">
        <v>160</v>
      </c>
      <c r="K66" s="1">
        <v>177</v>
      </c>
      <c r="L66" s="1">
        <v>82</v>
      </c>
      <c r="M66" s="1">
        <v>14</v>
      </c>
      <c r="N66" s="2">
        <f t="shared" si="2"/>
        <v>2075</v>
      </c>
    </row>
    <row r="67" spans="1:13" ht="13.5">
      <c r="A67" s="3" t="s">
        <v>24</v>
      </c>
      <c r="B67" s="1">
        <v>29508</v>
      </c>
      <c r="C67" s="1">
        <v>29793</v>
      </c>
      <c r="D67">
        <v>29920</v>
      </c>
      <c r="E67" s="1">
        <v>30041</v>
      </c>
      <c r="F67" s="1">
        <v>30234</v>
      </c>
      <c r="G67" s="1">
        <v>30282</v>
      </c>
      <c r="H67" s="1">
        <v>30341</v>
      </c>
      <c r="I67" s="1">
        <v>30388</v>
      </c>
      <c r="J67">
        <v>30573</v>
      </c>
      <c r="K67" s="1">
        <v>30790</v>
      </c>
      <c r="L67" s="1">
        <v>31036</v>
      </c>
      <c r="M67" s="1">
        <v>31345</v>
      </c>
    </row>
    <row r="68" spans="1:14" ht="13.5">
      <c r="A68" s="3" t="s">
        <v>25</v>
      </c>
      <c r="B68" s="35">
        <f>B67-29187</f>
        <v>321</v>
      </c>
      <c r="C68" s="35">
        <f>C67-B67</f>
        <v>285</v>
      </c>
      <c r="D68" s="35">
        <f>D67-C67</f>
        <v>127</v>
      </c>
      <c r="E68" s="35">
        <f>E67-D67</f>
        <v>121</v>
      </c>
      <c r="F68" s="35">
        <f>F67-E67</f>
        <v>193</v>
      </c>
      <c r="G68" s="35">
        <f>G67-F67</f>
        <v>48</v>
      </c>
      <c r="H68" s="35">
        <f>H67-G67</f>
        <v>59</v>
      </c>
      <c r="I68" s="35">
        <f>I67-H67</f>
        <v>47</v>
      </c>
      <c r="J68" s="35">
        <f>J67-I67</f>
        <v>185</v>
      </c>
      <c r="K68" s="35">
        <f>K67-J67</f>
        <v>217</v>
      </c>
      <c r="L68" s="35">
        <f>L67-K67</f>
        <v>246</v>
      </c>
      <c r="M68" s="35">
        <f>M67-L67</f>
        <v>309</v>
      </c>
      <c r="N68" s="2">
        <f aca="true" t="shared" si="3" ref="N68:N69">SUM(B68:M68)</f>
        <v>2158</v>
      </c>
    </row>
    <row r="69" spans="1:14" ht="13.5">
      <c r="A69" s="3" t="s">
        <v>26</v>
      </c>
      <c r="B69" s="35">
        <f>317-B68</f>
        <v>-4</v>
      </c>
      <c r="C69" s="35">
        <f>317-C68</f>
        <v>32</v>
      </c>
      <c r="D69" s="35">
        <f>317-D68</f>
        <v>190</v>
      </c>
      <c r="E69" s="35">
        <f>317-E68</f>
        <v>196</v>
      </c>
      <c r="F69" s="35">
        <f>317-F68</f>
        <v>124</v>
      </c>
      <c r="G69" s="35">
        <f>317-G68</f>
        <v>269</v>
      </c>
      <c r="H69" s="35">
        <f>317-H68</f>
        <v>258</v>
      </c>
      <c r="I69" s="35">
        <f>317-I68</f>
        <v>270</v>
      </c>
      <c r="J69" s="35">
        <f>317-J68</f>
        <v>132</v>
      </c>
      <c r="K69" s="35">
        <f>317-K68</f>
        <v>100</v>
      </c>
      <c r="L69" s="35">
        <f>317-L68</f>
        <v>71</v>
      </c>
      <c r="M69" s="35">
        <f>317-M68</f>
        <v>8</v>
      </c>
      <c r="N69" s="2">
        <f t="shared" si="3"/>
        <v>1646</v>
      </c>
    </row>
    <row r="70" spans="1:13" ht="12.75">
      <c r="A70" s="3" t="s">
        <v>27</v>
      </c>
      <c r="B70" s="36">
        <f>B69/9.44</f>
        <v>-0.42372881355932207</v>
      </c>
      <c r="C70" s="36">
        <f>C69/9.44</f>
        <v>3.3898305084745766</v>
      </c>
      <c r="D70" s="36">
        <f>D69/9.44</f>
        <v>20.1271186440678</v>
      </c>
      <c r="E70" s="36">
        <f>E69/9.44</f>
        <v>20.762711864406782</v>
      </c>
      <c r="F70" s="36">
        <f>F69/9.44</f>
        <v>13.135593220338984</v>
      </c>
      <c r="G70" s="36">
        <f>G69/9.44</f>
        <v>28.49576271186441</v>
      </c>
      <c r="H70" s="36">
        <f>H69/9.44</f>
        <v>27.330508474576273</v>
      </c>
      <c r="I70" s="36">
        <f>I69/9.44</f>
        <v>28.60169491525424</v>
      </c>
      <c r="J70" s="36">
        <f>J69/9.44</f>
        <v>13.983050847457628</v>
      </c>
      <c r="K70" s="36">
        <f>K69/9.44</f>
        <v>10.593220338983052</v>
      </c>
      <c r="L70" s="36">
        <f>L69/9.44</f>
        <v>7.521186440677966</v>
      </c>
      <c r="M70" s="36">
        <f>M69/9.44</f>
        <v>0.8474576271186441</v>
      </c>
    </row>
    <row r="71" spans="1:13" ht="12.75">
      <c r="A71" s="16" t="s">
        <v>28</v>
      </c>
      <c r="B71">
        <f>30*B69</f>
        <v>-120</v>
      </c>
      <c r="C71">
        <f>30*C69</f>
        <v>960</v>
      </c>
      <c r="D71">
        <f>30*D69</f>
        <v>5700</v>
      </c>
      <c r="E71">
        <f>30*E69</f>
        <v>5880</v>
      </c>
      <c r="F71">
        <f>30*F69</f>
        <v>3720</v>
      </c>
      <c r="G71">
        <f>30*G69</f>
        <v>8070</v>
      </c>
      <c r="H71" s="1">
        <f>28*H69</f>
        <v>7224</v>
      </c>
      <c r="I71" s="1">
        <f>28*I69</f>
        <v>7560</v>
      </c>
      <c r="J71" s="1">
        <f>28*J69</f>
        <v>3696</v>
      </c>
      <c r="K71" s="1">
        <f>28*K69</f>
        <v>2800</v>
      </c>
      <c r="L71" s="1">
        <f>28*L69</f>
        <v>1988</v>
      </c>
      <c r="M71" s="1">
        <f>28*M69</f>
        <v>224</v>
      </c>
    </row>
    <row r="72" spans="1:13" ht="15">
      <c r="A72" s="37" t="s">
        <v>32</v>
      </c>
      <c r="B72" s="20" t="s">
        <v>39</v>
      </c>
      <c r="C72" s="20"/>
      <c r="D72" s="20"/>
      <c r="E72" s="20"/>
      <c r="F72" s="20"/>
      <c r="G72" s="20"/>
      <c r="H72" s="20"/>
      <c r="I72" s="20" t="s">
        <v>32</v>
      </c>
      <c r="J72" s="20" t="s">
        <v>32</v>
      </c>
      <c r="K72" s="20"/>
      <c r="L72" s="20"/>
      <c r="M72" s="38">
        <f>SUM(B71:M71)</f>
        <v>47702</v>
      </c>
    </row>
    <row r="73" spans="2:3" ht="12.75">
      <c r="B73"/>
      <c r="C73"/>
    </row>
    <row r="74" spans="7:8" ht="18.75">
      <c r="G74" s="34">
        <v>2011</v>
      </c>
      <c r="H74" s="34"/>
    </row>
    <row r="75" spans="1:13" ht="12.75">
      <c r="A75" s="3" t="s">
        <v>8</v>
      </c>
      <c r="B75" s="10" t="s">
        <v>9</v>
      </c>
      <c r="C75" s="11" t="s">
        <v>10</v>
      </c>
      <c r="D75" s="11" t="s">
        <v>11</v>
      </c>
      <c r="E75" s="11" t="s">
        <v>12</v>
      </c>
      <c r="F75" s="11" t="s">
        <v>13</v>
      </c>
      <c r="G75" s="11" t="s">
        <v>14</v>
      </c>
      <c r="H75" s="11" t="s">
        <v>15</v>
      </c>
      <c r="I75" s="11" t="s">
        <v>16</v>
      </c>
      <c r="J75" s="11" t="s">
        <v>17</v>
      </c>
      <c r="K75" s="11" t="s">
        <v>18</v>
      </c>
      <c r="L75" s="11" t="s">
        <v>19</v>
      </c>
      <c r="M75" s="11" t="s">
        <v>20</v>
      </c>
    </row>
    <row r="76" spans="1:14" ht="13.5">
      <c r="A76" s="3" t="s">
        <v>21</v>
      </c>
      <c r="B76">
        <v>136</v>
      </c>
      <c r="C76">
        <v>212</v>
      </c>
      <c r="D76" s="1">
        <v>448</v>
      </c>
      <c r="E76" s="1">
        <v>556</v>
      </c>
      <c r="F76" s="1">
        <v>672</v>
      </c>
      <c r="G76" s="1">
        <v>588</v>
      </c>
      <c r="H76" s="1">
        <v>564</v>
      </c>
      <c r="I76" s="1">
        <v>704</v>
      </c>
      <c r="J76" s="1">
        <v>572</v>
      </c>
      <c r="K76" s="1">
        <v>360</v>
      </c>
      <c r="L76" s="1">
        <v>216</v>
      </c>
      <c r="M76" s="1">
        <v>120</v>
      </c>
      <c r="N76" s="2">
        <f aca="true" t="shared" si="4" ref="N76:N77">SUM(B76:M76)</f>
        <v>5148</v>
      </c>
    </row>
    <row r="77" spans="1:14" ht="13.5">
      <c r="A77" s="3" t="s">
        <v>22</v>
      </c>
      <c r="B77">
        <v>25</v>
      </c>
      <c r="C77">
        <v>93</v>
      </c>
      <c r="D77" s="1">
        <v>232</v>
      </c>
      <c r="E77" s="1">
        <v>295</v>
      </c>
      <c r="F77" s="1">
        <v>337</v>
      </c>
      <c r="G77" s="1">
        <v>273</v>
      </c>
      <c r="H77" s="1">
        <v>251</v>
      </c>
      <c r="I77" s="1">
        <v>338</v>
      </c>
      <c r="J77" s="1">
        <v>271</v>
      </c>
      <c r="K77" s="1">
        <v>164</v>
      </c>
      <c r="L77" s="1">
        <v>86</v>
      </c>
      <c r="M77" s="1">
        <v>24</v>
      </c>
      <c r="N77" s="2">
        <f t="shared" si="4"/>
        <v>2389</v>
      </c>
    </row>
    <row r="78" spans="1:13" ht="13.5">
      <c r="A78" s="3" t="s">
        <v>24</v>
      </c>
      <c r="B78">
        <v>31648</v>
      </c>
      <c r="C78">
        <v>31875</v>
      </c>
      <c r="D78" s="1">
        <v>32043</v>
      </c>
      <c r="E78" s="1">
        <v>32124</v>
      </c>
      <c r="F78" s="1">
        <v>32203</v>
      </c>
      <c r="G78" s="1">
        <v>32298</v>
      </c>
      <c r="H78" s="1">
        <v>32408</v>
      </c>
      <c r="I78" s="1">
        <v>32441</v>
      </c>
      <c r="J78" s="1">
        <v>32508</v>
      </c>
      <c r="K78" s="1">
        <v>32705</v>
      </c>
      <c r="L78" s="1">
        <v>32971</v>
      </c>
      <c r="M78" s="1">
        <v>33296</v>
      </c>
    </row>
    <row r="79" spans="1:14" ht="13.5">
      <c r="A79" s="3" t="s">
        <v>25</v>
      </c>
      <c r="B79" s="35">
        <f>B78-31345</f>
        <v>303</v>
      </c>
      <c r="C79" s="35">
        <f>C78-B78</f>
        <v>227</v>
      </c>
      <c r="D79" s="35">
        <f>D78-C78</f>
        <v>168</v>
      </c>
      <c r="E79" s="35">
        <f>E78-D78</f>
        <v>81</v>
      </c>
      <c r="F79" s="35">
        <f>F78-E78</f>
        <v>79</v>
      </c>
      <c r="G79" s="35">
        <f>G78-F78</f>
        <v>95</v>
      </c>
      <c r="H79" s="35">
        <f>H78-G78</f>
        <v>110</v>
      </c>
      <c r="I79" s="35">
        <f>I78-H78</f>
        <v>33</v>
      </c>
      <c r="J79" s="35">
        <f>J78-I78</f>
        <v>67</v>
      </c>
      <c r="K79" s="35">
        <f>K78-J78</f>
        <v>197</v>
      </c>
      <c r="L79" s="35">
        <f>L78-K78</f>
        <v>266</v>
      </c>
      <c r="M79" s="35">
        <f>M78-L78</f>
        <v>325</v>
      </c>
      <c r="N79" s="2">
        <f aca="true" t="shared" si="5" ref="N79:N80">SUM(B79:M79)</f>
        <v>1951</v>
      </c>
    </row>
    <row r="80" spans="1:14" ht="13.5">
      <c r="A80" s="3" t="s">
        <v>26</v>
      </c>
      <c r="B80" s="35">
        <f>317-B79</f>
        <v>14</v>
      </c>
      <c r="C80" s="35">
        <f>317-C79</f>
        <v>90</v>
      </c>
      <c r="D80" s="35">
        <f>317-D79</f>
        <v>149</v>
      </c>
      <c r="E80" s="35">
        <f>317-E79</f>
        <v>236</v>
      </c>
      <c r="F80" s="35">
        <f>317-F79</f>
        <v>238</v>
      </c>
      <c r="G80" s="35">
        <f>317-G79</f>
        <v>222</v>
      </c>
      <c r="H80" s="35">
        <f>317-H79</f>
        <v>207</v>
      </c>
      <c r="I80" s="35">
        <f>317-I79</f>
        <v>284</v>
      </c>
      <c r="J80" s="35">
        <f>317-J79</f>
        <v>250</v>
      </c>
      <c r="K80" s="35">
        <f>317-K79</f>
        <v>120</v>
      </c>
      <c r="L80" s="35">
        <f>317-L79</f>
        <v>51</v>
      </c>
      <c r="M80" s="35">
        <f>317-M79</f>
        <v>-8</v>
      </c>
      <c r="N80" s="2">
        <f t="shared" si="5"/>
        <v>1853</v>
      </c>
    </row>
    <row r="81" spans="1:13" ht="13.5">
      <c r="A81" s="3" t="s">
        <v>27</v>
      </c>
      <c r="B81" s="36">
        <f>B80/9.44</f>
        <v>1.4830508474576272</v>
      </c>
      <c r="C81" s="36">
        <f>C80/9.44</f>
        <v>9.533898305084746</v>
      </c>
      <c r="D81" s="36">
        <f>D80/9.44</f>
        <v>15.783898305084747</v>
      </c>
      <c r="E81" s="36">
        <f>E80/9.44</f>
        <v>25</v>
      </c>
      <c r="F81" s="36">
        <f>F80/9.44</f>
        <v>25.21186440677966</v>
      </c>
      <c r="G81" s="36">
        <f>G80/9.44</f>
        <v>23.516949152542374</v>
      </c>
      <c r="H81" s="36">
        <f>H80/9.44</f>
        <v>21.927966101694917</v>
      </c>
      <c r="I81" s="36">
        <f>I80/9.44</f>
        <v>30.084745762711865</v>
      </c>
      <c r="J81" s="36">
        <f>J80/9.44</f>
        <v>26.48305084745763</v>
      </c>
      <c r="K81" s="36">
        <f>K80/9.44</f>
        <v>12.711864406779661</v>
      </c>
      <c r="L81" s="36">
        <f>L80/9.44</f>
        <v>5.402542372881356</v>
      </c>
      <c r="M81" s="36">
        <f>M80/9.44</f>
        <v>-0.8474576271186441</v>
      </c>
    </row>
    <row r="82" spans="1:13" ht="13.5">
      <c r="A82" s="16" t="s">
        <v>28</v>
      </c>
      <c r="B82" s="1">
        <f>28*B80</f>
        <v>392</v>
      </c>
      <c r="C82" s="1">
        <f>30.1*C80</f>
        <v>2709</v>
      </c>
      <c r="D82" s="39">
        <f>30.1*D80</f>
        <v>4484.900000000001</v>
      </c>
      <c r="E82" s="39">
        <f>30.1*E80</f>
        <v>7103.6</v>
      </c>
      <c r="F82" s="39">
        <f>30.1*F80</f>
        <v>7163.8</v>
      </c>
      <c r="G82" s="39">
        <f>30.1*G80</f>
        <v>6682.200000000001</v>
      </c>
      <c r="H82" s="39">
        <f>30.1*H80</f>
        <v>6230.700000000001</v>
      </c>
      <c r="I82" s="39">
        <f>30.1*I80</f>
        <v>8548.4</v>
      </c>
      <c r="J82" s="39">
        <f>30.1*J80</f>
        <v>7525</v>
      </c>
      <c r="K82" s="39">
        <f>30.1*K80</f>
        <v>3612</v>
      </c>
      <c r="L82" s="39">
        <f>30.1*L80</f>
        <v>1535.1000000000001</v>
      </c>
      <c r="M82" s="39">
        <f>30.1*M80</f>
        <v>-240.8</v>
      </c>
    </row>
    <row r="83" spans="2:13" ht="16.5">
      <c r="B83" s="20" t="s">
        <v>40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38">
        <f>SUM(B82:M82)</f>
        <v>55745.899999999994</v>
      </c>
    </row>
    <row r="84" ht="12.75">
      <c r="L84" s="1" t="s">
        <v>32</v>
      </c>
    </row>
    <row r="85" spans="7:8" ht="19.5">
      <c r="G85" s="34">
        <v>2012</v>
      </c>
      <c r="H85" s="34"/>
    </row>
    <row r="86" spans="1:13" ht="13.5">
      <c r="A86" s="3" t="s">
        <v>8</v>
      </c>
      <c r="B86" s="10" t="s">
        <v>9</v>
      </c>
      <c r="C86" s="11" t="s">
        <v>10</v>
      </c>
      <c r="D86" s="11" t="s">
        <v>11</v>
      </c>
      <c r="E86" s="11" t="s">
        <v>12</v>
      </c>
      <c r="F86" s="11" t="s">
        <v>13</v>
      </c>
      <c r="G86" s="11" t="s">
        <v>14</v>
      </c>
      <c r="H86" s="11" t="s">
        <v>15</v>
      </c>
      <c r="I86" s="11" t="s">
        <v>16</v>
      </c>
      <c r="J86" s="11" t="s">
        <v>17</v>
      </c>
      <c r="K86" s="11" t="s">
        <v>18</v>
      </c>
      <c r="L86" s="11" t="s">
        <v>19</v>
      </c>
      <c r="M86" s="11" t="s">
        <v>20</v>
      </c>
    </row>
    <row r="87" spans="1:14" ht="13.5">
      <c r="A87" s="3" t="s">
        <v>21</v>
      </c>
      <c r="B87">
        <v>224</v>
      </c>
      <c r="C87">
        <v>308</v>
      </c>
      <c r="D87" s="1">
        <v>540</v>
      </c>
      <c r="E87" s="1">
        <v>500</v>
      </c>
      <c r="F87" s="1">
        <v>668</v>
      </c>
      <c r="G87" s="1">
        <v>568</v>
      </c>
      <c r="H87" s="1">
        <v>592</v>
      </c>
      <c r="I87" s="1">
        <v>684</v>
      </c>
      <c r="J87" s="1">
        <v>396</v>
      </c>
      <c r="K87" s="1">
        <v>284</v>
      </c>
      <c r="L87" s="1">
        <v>92</v>
      </c>
      <c r="M87" s="1">
        <v>80</v>
      </c>
      <c r="N87" s="2">
        <f aca="true" t="shared" si="6" ref="N87:N88">SUM(B87:M87)</f>
        <v>4936</v>
      </c>
    </row>
    <row r="88" spans="1:14" ht="13.5">
      <c r="A88" s="3" t="s">
        <v>22</v>
      </c>
      <c r="B88">
        <v>87</v>
      </c>
      <c r="C88">
        <v>141</v>
      </c>
      <c r="D88" s="1">
        <v>281</v>
      </c>
      <c r="E88" s="1">
        <v>236</v>
      </c>
      <c r="F88" s="1">
        <v>312</v>
      </c>
      <c r="G88" s="1">
        <v>277</v>
      </c>
      <c r="H88" s="1">
        <v>284</v>
      </c>
      <c r="I88" s="1">
        <v>328</v>
      </c>
      <c r="J88" s="1">
        <v>199</v>
      </c>
      <c r="K88" s="1">
        <v>147</v>
      </c>
      <c r="L88" s="1">
        <v>39</v>
      </c>
      <c r="M88" s="1">
        <v>19</v>
      </c>
      <c r="N88" s="2">
        <f t="shared" si="6"/>
        <v>2350</v>
      </c>
    </row>
    <row r="89" spans="1:13" ht="13.5">
      <c r="A89" s="3" t="s">
        <v>24</v>
      </c>
      <c r="B89">
        <v>33593</v>
      </c>
      <c r="C89">
        <v>33847</v>
      </c>
      <c r="D89" s="1">
        <v>33985</v>
      </c>
      <c r="E89" s="1">
        <v>34166</v>
      </c>
      <c r="F89" s="1">
        <v>34250</v>
      </c>
      <c r="G89" s="1">
        <v>34314</v>
      </c>
      <c r="H89" s="1">
        <v>34361</v>
      </c>
      <c r="I89" s="1">
        <v>34381</v>
      </c>
      <c r="J89" s="1">
        <v>34515</v>
      </c>
      <c r="K89" s="1">
        <v>34690</v>
      </c>
      <c r="L89" s="1">
        <v>34920</v>
      </c>
      <c r="M89" s="1">
        <v>35212</v>
      </c>
    </row>
    <row r="90" spans="1:14" ht="13.5">
      <c r="A90" s="3" t="s">
        <v>25</v>
      </c>
      <c r="B90" s="35">
        <f>B89-33296</f>
        <v>297</v>
      </c>
      <c r="C90" s="35">
        <f>C89-B89</f>
        <v>254</v>
      </c>
      <c r="D90" s="35">
        <f>D89-C89</f>
        <v>138</v>
      </c>
      <c r="E90" s="35">
        <f>E89-D89</f>
        <v>181</v>
      </c>
      <c r="F90" s="35">
        <f>F89-E89</f>
        <v>84</v>
      </c>
      <c r="G90" s="35">
        <f>G89-F89</f>
        <v>64</v>
      </c>
      <c r="H90" s="35">
        <f>H89-G89</f>
        <v>47</v>
      </c>
      <c r="I90" s="35">
        <f>I89-H89</f>
        <v>20</v>
      </c>
      <c r="J90" s="35">
        <f>J89-I89</f>
        <v>134</v>
      </c>
      <c r="K90" s="35">
        <f>K89-J89</f>
        <v>175</v>
      </c>
      <c r="L90" s="35">
        <f>L89-K89</f>
        <v>230</v>
      </c>
      <c r="M90" s="35">
        <f>M89-L89</f>
        <v>292</v>
      </c>
      <c r="N90" s="2">
        <f aca="true" t="shared" si="7" ref="N90:N91">SUM(B90:M90)</f>
        <v>1916</v>
      </c>
    </row>
    <row r="91" spans="1:14" ht="13.5">
      <c r="A91" s="3" t="s">
        <v>26</v>
      </c>
      <c r="B91" s="35">
        <f>317-B90</f>
        <v>20</v>
      </c>
      <c r="C91" s="35">
        <f>317-C90</f>
        <v>63</v>
      </c>
      <c r="D91" s="35">
        <f>317-D90</f>
        <v>179</v>
      </c>
      <c r="E91" s="35">
        <f>317-E90</f>
        <v>136</v>
      </c>
      <c r="F91" s="35">
        <f>317-F90</f>
        <v>233</v>
      </c>
      <c r="G91" s="35">
        <f>317-G90</f>
        <v>253</v>
      </c>
      <c r="H91" s="35">
        <f>317-H90</f>
        <v>270</v>
      </c>
      <c r="I91" s="35">
        <f>317-I90</f>
        <v>297</v>
      </c>
      <c r="J91" s="35">
        <f>317-J90</f>
        <v>183</v>
      </c>
      <c r="K91" s="35">
        <f>317-K90</f>
        <v>142</v>
      </c>
      <c r="L91" s="35">
        <f>317-L90</f>
        <v>87</v>
      </c>
      <c r="M91" s="35">
        <f>317-M90</f>
        <v>25</v>
      </c>
      <c r="N91" s="2">
        <f t="shared" si="7"/>
        <v>1888</v>
      </c>
    </row>
    <row r="92" spans="1:13" ht="13.5">
      <c r="A92" s="3" t="s">
        <v>27</v>
      </c>
      <c r="B92" s="36">
        <f>B91/9.44</f>
        <v>2.1186440677966103</v>
      </c>
      <c r="C92" s="36">
        <f>C91/9.44</f>
        <v>6.673728813559323</v>
      </c>
      <c r="D92" s="36">
        <f>D91/9.44</f>
        <v>18.96186440677966</v>
      </c>
      <c r="E92" s="36">
        <f>E91/9.44</f>
        <v>14.40677966101695</v>
      </c>
      <c r="F92" s="36">
        <f>F91/9.44</f>
        <v>24.68220338983051</v>
      </c>
      <c r="G92" s="36">
        <f>G91/9.44</f>
        <v>26.80084745762712</v>
      </c>
      <c r="H92" s="36">
        <f>H91/9.44</f>
        <v>28.60169491525424</v>
      </c>
      <c r="I92" s="36">
        <f>I91/9.44</f>
        <v>31.461864406779664</v>
      </c>
      <c r="J92" s="36">
        <f>J91/9.44</f>
        <v>19.385593220338983</v>
      </c>
      <c r="K92" s="36">
        <f>K91/9.44</f>
        <v>15.042372881355933</v>
      </c>
      <c r="L92" s="36">
        <f>L91/9.44</f>
        <v>9.216101694915254</v>
      </c>
      <c r="M92" s="36">
        <f>M91/9.44</f>
        <v>2.648305084745763</v>
      </c>
    </row>
    <row r="93" spans="1:13" ht="13.5">
      <c r="A93" s="16" t="s">
        <v>28</v>
      </c>
      <c r="B93" s="39">
        <f>30.138*B91</f>
        <v>602.76</v>
      </c>
      <c r="C93" s="39">
        <f>30.138*C91</f>
        <v>1898.6940000000002</v>
      </c>
      <c r="D93" s="39">
        <f>30.138*D91</f>
        <v>5394.702</v>
      </c>
      <c r="E93" s="39">
        <f>30.138*E91</f>
        <v>4098.768</v>
      </c>
      <c r="F93" s="39">
        <f>30.138*F91</f>
        <v>7022.154</v>
      </c>
      <c r="G93" s="39">
        <f>30.138*G91</f>
        <v>7624.914000000001</v>
      </c>
      <c r="H93" s="39">
        <f>30.138*H91</f>
        <v>8137.26</v>
      </c>
      <c r="I93" s="39">
        <f>30.138*I91</f>
        <v>8950.986</v>
      </c>
      <c r="J93" s="39">
        <f>30.138*J91</f>
        <v>5515.254</v>
      </c>
      <c r="K93" s="39">
        <f>30.138*K91</f>
        <v>4279.5960000000005</v>
      </c>
      <c r="L93" s="39">
        <f>30.138*L91</f>
        <v>2622.0060000000003</v>
      </c>
      <c r="M93" s="39">
        <f>30.138*M91</f>
        <v>753.45</v>
      </c>
    </row>
    <row r="94" spans="2:13" ht="16.5">
      <c r="B94" s="20" t="s">
        <v>41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40">
        <f>SUM(B93:M93)</f>
        <v>56900.543999999994</v>
      </c>
    </row>
    <row r="96" spans="7:8" ht="19.5">
      <c r="G96" s="34">
        <v>2013</v>
      </c>
      <c r="H96" s="34"/>
    </row>
    <row r="97" spans="1:13" ht="13.5">
      <c r="A97" s="3" t="s">
        <v>8</v>
      </c>
      <c r="B97" s="10" t="s">
        <v>9</v>
      </c>
      <c r="C97" s="11" t="s">
        <v>10</v>
      </c>
      <c r="D97" s="11" t="s">
        <v>11</v>
      </c>
      <c r="E97" s="11" t="s">
        <v>12</v>
      </c>
      <c r="F97" s="11" t="s">
        <v>13</v>
      </c>
      <c r="G97" s="11" t="s">
        <v>14</v>
      </c>
      <c r="H97" s="11" t="s">
        <v>15</v>
      </c>
      <c r="I97" s="11" t="s">
        <v>16</v>
      </c>
      <c r="J97" s="11" t="s">
        <v>17</v>
      </c>
      <c r="K97" s="11" t="s">
        <v>18</v>
      </c>
      <c r="L97" s="11" t="s">
        <v>19</v>
      </c>
      <c r="M97" s="11" t="s">
        <v>20</v>
      </c>
    </row>
    <row r="98" spans="1:14" ht="13.5">
      <c r="A98" s="3" t="s">
        <v>21</v>
      </c>
      <c r="B98">
        <v>84</v>
      </c>
      <c r="C98">
        <v>120</v>
      </c>
      <c r="D98" s="1">
        <v>232</v>
      </c>
      <c r="E98" s="1">
        <v>468</v>
      </c>
      <c r="F98" s="1">
        <v>460</v>
      </c>
      <c r="G98" s="1">
        <v>520</v>
      </c>
      <c r="H98" s="1">
        <v>708</v>
      </c>
      <c r="I98" s="1">
        <v>592</v>
      </c>
      <c r="J98" s="1">
        <v>416</v>
      </c>
      <c r="K98" s="1">
        <v>300</v>
      </c>
      <c r="L98" s="1">
        <v>96</v>
      </c>
      <c r="M98" s="1">
        <v>84</v>
      </c>
      <c r="N98" s="2">
        <f aca="true" t="shared" si="8" ref="N98:N99">SUM(B98:M98)</f>
        <v>4080</v>
      </c>
    </row>
    <row r="99" spans="1:14" ht="14.25">
      <c r="A99" s="3" t="s">
        <v>22</v>
      </c>
      <c r="B99">
        <v>27</v>
      </c>
      <c r="C99">
        <v>53</v>
      </c>
      <c r="D99" s="1">
        <v>118</v>
      </c>
      <c r="E99" s="1">
        <v>255</v>
      </c>
      <c r="F99" s="1">
        <v>224</v>
      </c>
      <c r="G99" s="1">
        <v>246</v>
      </c>
      <c r="H99" s="1">
        <v>327</v>
      </c>
      <c r="I99" s="1">
        <v>276</v>
      </c>
      <c r="J99" s="1">
        <v>210</v>
      </c>
      <c r="K99" s="1">
        <v>163</v>
      </c>
      <c r="L99" s="1">
        <v>40</v>
      </c>
      <c r="M99" s="1">
        <v>34</v>
      </c>
      <c r="N99" s="2">
        <f t="shared" si="8"/>
        <v>1973</v>
      </c>
    </row>
    <row r="100" spans="1:13" ht="13.5">
      <c r="A100" s="3" t="s">
        <v>24</v>
      </c>
      <c r="B100">
        <v>35520</v>
      </c>
      <c r="C100">
        <v>35763</v>
      </c>
      <c r="D100" s="1">
        <v>36010</v>
      </c>
      <c r="E100" s="1">
        <v>36170</v>
      </c>
      <c r="F100" s="1">
        <v>36327</v>
      </c>
      <c r="G100" s="1">
        <v>36400</v>
      </c>
      <c r="H100" s="1">
        <v>36402</v>
      </c>
      <c r="I100" s="1">
        <v>36440</v>
      </c>
      <c r="J100" s="1">
        <v>36567</v>
      </c>
      <c r="K100" s="1">
        <v>36762</v>
      </c>
      <c r="L100" s="1">
        <v>37010</v>
      </c>
      <c r="M100" s="1">
        <v>37279</v>
      </c>
    </row>
    <row r="101" spans="1:14" ht="14.25">
      <c r="A101" s="3" t="s">
        <v>25</v>
      </c>
      <c r="B101" s="35">
        <f>B100-35212</f>
        <v>308</v>
      </c>
      <c r="C101" s="35">
        <f>C100-B100</f>
        <v>243</v>
      </c>
      <c r="D101" s="35">
        <f>D100-C100</f>
        <v>247</v>
      </c>
      <c r="E101" s="35">
        <f>E100-D100</f>
        <v>160</v>
      </c>
      <c r="F101" s="35">
        <f>F100-E100</f>
        <v>157</v>
      </c>
      <c r="G101" s="35">
        <f>G100-F100</f>
        <v>73</v>
      </c>
      <c r="H101" s="35">
        <f>H100-G100</f>
        <v>2</v>
      </c>
      <c r="I101" s="35">
        <f>I100-H100</f>
        <v>38</v>
      </c>
      <c r="J101" s="35">
        <f>J100-I100</f>
        <v>127</v>
      </c>
      <c r="K101" s="35">
        <f>K100-J100</f>
        <v>195</v>
      </c>
      <c r="L101" s="35">
        <f>L100-K100</f>
        <v>248</v>
      </c>
      <c r="M101" s="35">
        <f>M100-L100</f>
        <v>269</v>
      </c>
      <c r="N101" s="2">
        <f aca="true" t="shared" si="9" ref="N101:N102">SUM(B101:M101)</f>
        <v>2067</v>
      </c>
    </row>
    <row r="102" spans="1:14" ht="14.25">
      <c r="A102" s="3" t="s">
        <v>26</v>
      </c>
      <c r="B102" s="35">
        <f>317-B101</f>
        <v>9</v>
      </c>
      <c r="C102" s="35">
        <f>317-C101</f>
        <v>74</v>
      </c>
      <c r="D102" s="35">
        <f>317-D101</f>
        <v>70</v>
      </c>
      <c r="E102" s="35">
        <f>317-E101</f>
        <v>157</v>
      </c>
      <c r="F102" s="35">
        <f>317-F101</f>
        <v>160</v>
      </c>
      <c r="G102" s="35">
        <f>317-G101</f>
        <v>244</v>
      </c>
      <c r="H102" s="35">
        <f>317-H101</f>
        <v>315</v>
      </c>
      <c r="I102" s="35">
        <f>317-I101</f>
        <v>279</v>
      </c>
      <c r="J102" s="35">
        <f>317-J101</f>
        <v>190</v>
      </c>
      <c r="K102" s="35">
        <f>317-K101</f>
        <v>122</v>
      </c>
      <c r="L102" s="35">
        <f>317-L101</f>
        <v>69</v>
      </c>
      <c r="M102" s="35">
        <f>317-M101</f>
        <v>48</v>
      </c>
      <c r="N102" s="2">
        <f t="shared" si="9"/>
        <v>1737</v>
      </c>
    </row>
    <row r="103" spans="1:14" ht="14.25">
      <c r="A103" s="3" t="s">
        <v>27</v>
      </c>
      <c r="B103" s="36">
        <f>B102/9.44</f>
        <v>0.9533898305084746</v>
      </c>
      <c r="C103" s="36">
        <f>C102/9.44</f>
        <v>7.838983050847458</v>
      </c>
      <c r="D103" s="36">
        <f>D102/9.44</f>
        <v>7.415254237288136</v>
      </c>
      <c r="E103" s="36">
        <f>E102/9.44</f>
        <v>16.63135593220339</v>
      </c>
      <c r="F103" s="36">
        <f>F102/9.44</f>
        <v>16.949152542372882</v>
      </c>
      <c r="G103" s="36">
        <f>G102/9.44</f>
        <v>25.847457627118647</v>
      </c>
      <c r="H103" s="36">
        <f>H102/9.44</f>
        <v>33.36864406779661</v>
      </c>
      <c r="I103" s="36">
        <f>I102/9.44</f>
        <v>29.555084745762713</v>
      </c>
      <c r="J103" s="36">
        <f>J102/9.44</f>
        <v>20.1271186440678</v>
      </c>
      <c r="K103" s="36">
        <f>K102/9.44</f>
        <v>12.923728813559324</v>
      </c>
      <c r="L103" s="36">
        <f>L102/9.44</f>
        <v>7.309322033898305</v>
      </c>
      <c r="M103" s="36">
        <f>M102/9.44</f>
        <v>5.084745762711865</v>
      </c>
      <c r="N103" s="2" t="s">
        <v>32</v>
      </c>
    </row>
    <row r="104" spans="1:13" ht="13.5">
      <c r="A104" s="16" t="s">
        <v>28</v>
      </c>
      <c r="B104" s="39">
        <f>27.51*B102</f>
        <v>247.59</v>
      </c>
      <c r="C104" s="39">
        <f>27.51*C102</f>
        <v>2035.74</v>
      </c>
      <c r="D104" s="39">
        <f>27.51*D102</f>
        <v>1925.7</v>
      </c>
      <c r="E104" s="39">
        <f>27.51*E102</f>
        <v>4319.070000000001</v>
      </c>
      <c r="F104" s="39">
        <f>27.51*F102</f>
        <v>4401.6</v>
      </c>
      <c r="G104" s="39">
        <f>27.51*G102</f>
        <v>6712.4400000000005</v>
      </c>
      <c r="H104" s="39">
        <f>27.51*H102</f>
        <v>8665.65</v>
      </c>
      <c r="I104" s="39">
        <f>27.51*I102</f>
        <v>7675.290000000001</v>
      </c>
      <c r="J104" s="39">
        <f>27.51*J102</f>
        <v>5226.900000000001</v>
      </c>
      <c r="K104" s="39">
        <f>27.51*K102</f>
        <v>3356.2200000000003</v>
      </c>
      <c r="L104" s="39">
        <f>24.1*L102</f>
        <v>1662.9</v>
      </c>
      <c r="M104" s="39">
        <f>24.1*M102</f>
        <v>1156.8000000000002</v>
      </c>
    </row>
    <row r="105" spans="2:13" ht="16.5">
      <c r="B105" s="20" t="s">
        <v>42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40">
        <f>SUM(B104:M104)</f>
        <v>47385.90000000001</v>
      </c>
    </row>
    <row r="107" spans="7:8" ht="19.5">
      <c r="G107" s="34">
        <v>2014</v>
      </c>
      <c r="H107" s="34"/>
    </row>
    <row r="108" spans="1:13" ht="13.5">
      <c r="A108" s="3" t="s">
        <v>8</v>
      </c>
      <c r="B108" s="10" t="s">
        <v>9</v>
      </c>
      <c r="C108" s="11" t="s">
        <v>10</v>
      </c>
      <c r="D108" s="11" t="s">
        <v>11</v>
      </c>
      <c r="E108" s="11" t="s">
        <v>12</v>
      </c>
      <c r="F108" s="11" t="s">
        <v>13</v>
      </c>
      <c r="G108" s="11" t="s">
        <v>14</v>
      </c>
      <c r="H108" s="11" t="s">
        <v>15</v>
      </c>
      <c r="I108" s="11" t="s">
        <v>16</v>
      </c>
      <c r="J108" s="11" t="s">
        <v>17</v>
      </c>
      <c r="K108" s="11" t="s">
        <v>18</v>
      </c>
      <c r="L108" s="11" t="s">
        <v>19</v>
      </c>
      <c r="M108" s="11" t="s">
        <v>20</v>
      </c>
    </row>
    <row r="109" spans="1:13" ht="14.25">
      <c r="A109" s="3" t="s">
        <v>21</v>
      </c>
      <c r="B109" s="1">
        <v>60</v>
      </c>
      <c r="C109" s="1">
        <v>140</v>
      </c>
      <c r="D109" s="1">
        <v>372</v>
      </c>
      <c r="E109" s="1">
        <v>384</v>
      </c>
      <c r="F109" s="1">
        <v>476</v>
      </c>
      <c r="G109" s="1">
        <v>648</v>
      </c>
      <c r="H109" s="1">
        <v>560</v>
      </c>
      <c r="I109" s="1">
        <v>500</v>
      </c>
      <c r="J109" s="1">
        <v>336</v>
      </c>
      <c r="K109" s="1">
        <v>244</v>
      </c>
      <c r="L109" s="1">
        <v>92</v>
      </c>
      <c r="M109" s="1">
        <v>96</v>
      </c>
    </row>
    <row r="110" spans="1:13" ht="14.25">
      <c r="A110" s="3" t="s">
        <v>22</v>
      </c>
      <c r="B110" s="1">
        <v>20</v>
      </c>
      <c r="C110" s="1">
        <v>69</v>
      </c>
      <c r="D110" s="1">
        <v>205</v>
      </c>
      <c r="E110" s="1">
        <v>194</v>
      </c>
      <c r="F110" s="1">
        <v>223</v>
      </c>
      <c r="G110" s="1">
        <v>313</v>
      </c>
      <c r="H110" s="1">
        <v>259</v>
      </c>
      <c r="I110" s="1">
        <v>227</v>
      </c>
      <c r="J110" s="1">
        <v>155</v>
      </c>
      <c r="K110" s="1">
        <v>119</v>
      </c>
      <c r="L110" s="1">
        <v>38</v>
      </c>
      <c r="M110" s="1">
        <v>37</v>
      </c>
    </row>
    <row r="111" spans="1:13" ht="14.25">
      <c r="A111" s="3" t="s">
        <v>24</v>
      </c>
      <c r="B111" s="1">
        <v>37551</v>
      </c>
      <c r="C111" s="1">
        <v>37763</v>
      </c>
      <c r="D111" s="1">
        <v>37923</v>
      </c>
      <c r="E111" s="1">
        <v>38080</v>
      </c>
      <c r="F111" s="1">
        <v>38221</v>
      </c>
      <c r="G111" s="1">
        <v>38278</v>
      </c>
      <c r="H111" s="1">
        <v>38332</v>
      </c>
      <c r="I111" s="1">
        <v>38392</v>
      </c>
      <c r="J111" s="1">
        <v>38550</v>
      </c>
      <c r="K111" s="1">
        <v>38730</v>
      </c>
      <c r="L111" s="1">
        <v>38966</v>
      </c>
      <c r="M111" s="1">
        <v>39207</v>
      </c>
    </row>
    <row r="112" spans="1:13" ht="14.25">
      <c r="A112" s="3" t="s">
        <v>25</v>
      </c>
      <c r="B112" s="1">
        <f>B111-37279</f>
        <v>272</v>
      </c>
      <c r="C112" s="1">
        <f>C111-B111</f>
        <v>212</v>
      </c>
      <c r="D112" s="1">
        <f>D111-C111</f>
        <v>160</v>
      </c>
      <c r="E112" s="1">
        <f>E111-D111</f>
        <v>157</v>
      </c>
      <c r="F112" s="1">
        <f>F111-E111</f>
        <v>141</v>
      </c>
      <c r="G112" s="1">
        <f>G111-F111</f>
        <v>57</v>
      </c>
      <c r="H112" s="1">
        <f>H111-G111</f>
        <v>54</v>
      </c>
      <c r="I112" s="1">
        <f>I111-H111</f>
        <v>60</v>
      </c>
      <c r="J112" s="1">
        <f>J111-I111</f>
        <v>158</v>
      </c>
      <c r="K112" s="1">
        <f>K111-J111</f>
        <v>180</v>
      </c>
      <c r="L112" s="1">
        <f>L111-K111</f>
        <v>236</v>
      </c>
      <c r="M112" s="1">
        <f>M111-L111</f>
        <v>241</v>
      </c>
    </row>
    <row r="113" spans="1:13" ht="14.25">
      <c r="A113" s="3" t="s">
        <v>26</v>
      </c>
      <c r="B113" s="35">
        <f>317-B112</f>
        <v>45</v>
      </c>
      <c r="C113" s="35">
        <f>317-C112</f>
        <v>105</v>
      </c>
      <c r="D113" s="35">
        <f>317-D112</f>
        <v>157</v>
      </c>
      <c r="E113" s="35">
        <f>317-E112</f>
        <v>160</v>
      </c>
      <c r="F113" s="35">
        <f>317-F112</f>
        <v>176</v>
      </c>
      <c r="G113" s="35">
        <f>317-G112</f>
        <v>260</v>
      </c>
      <c r="H113" s="35">
        <f>317-H112</f>
        <v>263</v>
      </c>
      <c r="I113" s="35">
        <f>317-I112</f>
        <v>257</v>
      </c>
      <c r="J113" s="35">
        <f>317-J112</f>
        <v>159</v>
      </c>
      <c r="K113" s="35">
        <f>317-K112</f>
        <v>137</v>
      </c>
      <c r="L113" s="35">
        <f>317-L112</f>
        <v>81</v>
      </c>
      <c r="M113" s="35">
        <f>317-M112</f>
        <v>76</v>
      </c>
    </row>
    <row r="114" spans="1:13" ht="14.25">
      <c r="A114" s="3" t="s">
        <v>27</v>
      </c>
      <c r="B114" s="36">
        <f>B113/9.44</f>
        <v>4.766949152542373</v>
      </c>
      <c r="C114" s="36">
        <f>C113/9.44</f>
        <v>11.122881355932204</v>
      </c>
      <c r="D114" s="36">
        <f>D113/9.44</f>
        <v>16.63135593220339</v>
      </c>
      <c r="E114" s="36">
        <f>E113/9.44</f>
        <v>16.949152542372882</v>
      </c>
      <c r="F114" s="36">
        <f>F113/9.44</f>
        <v>18.64406779661017</v>
      </c>
      <c r="G114" s="36">
        <f>G113/9.44</f>
        <v>27.542372881355934</v>
      </c>
      <c r="H114" s="36">
        <f>H113/9.44</f>
        <v>27.860169491525426</v>
      </c>
      <c r="I114" s="36">
        <f>I113/9.44</f>
        <v>27.224576271186443</v>
      </c>
      <c r="J114" s="36">
        <f>J113/9.44</f>
        <v>16.843220338983052</v>
      </c>
      <c r="K114" s="36">
        <f>K113/9.44</f>
        <v>14.51271186440678</v>
      </c>
      <c r="L114" s="36">
        <f>L113/9.44</f>
        <v>8.580508474576272</v>
      </c>
      <c r="M114" s="36">
        <f>M113/9.44</f>
        <v>8.05084745762712</v>
      </c>
    </row>
    <row r="115" spans="1:13" ht="14.25">
      <c r="A115" s="16" t="s">
        <v>28</v>
      </c>
      <c r="B115" s="39">
        <f>24.1*B113</f>
        <v>1084.5</v>
      </c>
      <c r="C115" s="39">
        <f>24.1*C113</f>
        <v>2530.5</v>
      </c>
      <c r="D115" s="39">
        <f>24.1*D113</f>
        <v>3783.7000000000003</v>
      </c>
      <c r="E115" s="39">
        <f>24.1*E113</f>
        <v>3856</v>
      </c>
      <c r="F115" s="39">
        <f>24.1*F113</f>
        <v>4241.6</v>
      </c>
      <c r="G115" s="39">
        <f>24.1*G113</f>
        <v>6266</v>
      </c>
      <c r="H115" s="39">
        <f>24.1*H113</f>
        <v>6338.3</v>
      </c>
      <c r="I115" s="39">
        <f>24.1*I113</f>
        <v>6193.700000000001</v>
      </c>
      <c r="J115" s="39">
        <f>22.7*J113</f>
        <v>3609.2999999999997</v>
      </c>
      <c r="K115" s="39">
        <f>22.7*K113</f>
        <v>3109.9</v>
      </c>
      <c r="L115" s="39">
        <f>22.7*L113</f>
        <v>1838.7</v>
      </c>
      <c r="M115" s="39">
        <f>22.7*M113</f>
        <v>1725.2</v>
      </c>
    </row>
    <row r="116" spans="2:13" ht="16.5">
      <c r="B116" s="20" t="s">
        <v>43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40">
        <f>SUM(B115:M115)</f>
        <v>44577.4</v>
      </c>
    </row>
    <row r="117" ht="14.25">
      <c r="L117" s="41"/>
    </row>
    <row r="118" ht="14.25"/>
    <row r="119" spans="2:13" ht="18" customHeight="1">
      <c r="B119" s="42" t="s">
        <v>44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</row>
    <row r="120" ht="27.75" customHeight="1"/>
  </sheetData>
  <sheetProtection selectLockedCells="1" selectUnlockedCells="1"/>
  <mergeCells count="29">
    <mergeCell ref="B1:M1"/>
    <mergeCell ref="B2:M2"/>
    <mergeCell ref="B3:M3"/>
    <mergeCell ref="B4:M4"/>
    <mergeCell ref="B5:M5"/>
    <mergeCell ref="B6:M6"/>
    <mergeCell ref="B7:M7"/>
    <mergeCell ref="B8:M8"/>
    <mergeCell ref="G10:H10"/>
    <mergeCell ref="B22:L22"/>
    <mergeCell ref="B23:L23"/>
    <mergeCell ref="B24:L24"/>
    <mergeCell ref="G29:H29"/>
    <mergeCell ref="B40:L40"/>
    <mergeCell ref="B41:L41"/>
    <mergeCell ref="B42:L42"/>
    <mergeCell ref="B44:B61"/>
    <mergeCell ref="M44:M61"/>
    <mergeCell ref="G63:H63"/>
    <mergeCell ref="B72:L72"/>
    <mergeCell ref="G74:H74"/>
    <mergeCell ref="B83:L83"/>
    <mergeCell ref="G85:H85"/>
    <mergeCell ref="B94:L94"/>
    <mergeCell ref="G96:H96"/>
    <mergeCell ref="B105:L105"/>
    <mergeCell ref="G107:H107"/>
    <mergeCell ref="B116:L116"/>
    <mergeCell ref="B119:M120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1" customWidth="1"/>
  </cols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1" customWidth="1"/>
  </cols>
  <sheetData/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39299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2008-01-01T19:02:26Z</dcterms:created>
  <dcterms:modified xsi:type="dcterms:W3CDTF">2015-01-01T21:13:44Z</dcterms:modified>
  <cp:category/>
  <cp:version/>
  <cp:contentType/>
  <cp:contentStatus/>
  <cp:revision>77</cp:revision>
</cp:coreProperties>
</file>